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OPT2301 IOBA\ANEXOS Y AUTOBAREMO\"/>
    </mc:Choice>
  </mc:AlternateContent>
  <xr:revisionPtr revIDLastSave="0" documentId="13_ncr:1_{F9871E01-1723-4743-987F-3DE6BC9BFFF2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I40" i="1"/>
  <c r="F40" i="1" s="1"/>
  <c r="H40" i="1"/>
  <c r="I39" i="1"/>
  <c r="H39" i="1"/>
  <c r="I38" i="1"/>
  <c r="F38" i="1" s="1"/>
  <c r="H38" i="1"/>
  <c r="F41" i="1"/>
  <c r="F39" i="1"/>
  <c r="I37" i="1"/>
  <c r="F37" i="1" s="1"/>
  <c r="H37" i="1"/>
  <c r="H32" i="1"/>
  <c r="F32" i="1" s="1"/>
  <c r="H31" i="1"/>
  <c r="F31" i="1" s="1"/>
  <c r="H30" i="1"/>
  <c r="F30" i="1" s="1"/>
  <c r="I32" i="1"/>
  <c r="J32" i="1" s="1"/>
  <c r="I31" i="1"/>
  <c r="J31" i="1" s="1"/>
  <c r="J30" i="1"/>
  <c r="I30" i="1"/>
  <c r="F25" i="1"/>
  <c r="F26" i="1" s="1"/>
  <c r="N18" i="1"/>
  <c r="M19" i="1"/>
  <c r="L19" i="1"/>
  <c r="L20" i="1" s="1"/>
  <c r="L21" i="1" s="1"/>
  <c r="L22" i="1" s="1"/>
  <c r="L23" i="1" s="1"/>
  <c r="L24" i="1" s="1"/>
  <c r="L25" i="1" s="1"/>
  <c r="L26" i="1" s="1"/>
  <c r="H25" i="1"/>
  <c r="F20" i="1"/>
  <c r="H20" i="1" s="1"/>
  <c r="I20" i="1"/>
  <c r="H19" i="1"/>
  <c r="F19" i="1" s="1"/>
  <c r="H18" i="1"/>
  <c r="F18" i="1" s="1"/>
  <c r="J42" i="1" l="1"/>
  <c r="H42" i="1"/>
  <c r="F42" i="1" s="1"/>
  <c r="J33" i="1"/>
  <c r="N19" i="1"/>
  <c r="M20" i="1"/>
  <c r="M21" i="1" s="1"/>
  <c r="M22" i="1" s="1"/>
  <c r="M23" i="1" s="1"/>
  <c r="M24" i="1" s="1"/>
  <c r="M25" i="1" s="1"/>
  <c r="M26" i="1" s="1"/>
  <c r="N26" i="1" s="1"/>
  <c r="H26" i="1"/>
  <c r="H21" i="1"/>
  <c r="F21" i="1" s="1"/>
  <c r="J20" i="1"/>
  <c r="H33" i="1" l="1"/>
  <c r="F33" i="1" s="1"/>
  <c r="F45" i="1" s="1"/>
  <c r="N20" i="1"/>
  <c r="N25" i="1"/>
  <c r="N24" i="1"/>
  <c r="N21" i="1"/>
  <c r="N22" i="1"/>
  <c r="N23" i="1"/>
  <c r="D14" i="1" l="1"/>
</calcChain>
</file>

<file path=xl/sharedStrings.xml><?xml version="1.0" encoding="utf-8"?>
<sst xmlns="http://schemas.openxmlformats.org/spreadsheetml/2006/main" count="60" uniqueCount="53">
  <si>
    <t>PUNTUACIÓN</t>
  </si>
  <si>
    <t>SI</t>
  </si>
  <si>
    <t>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</si>
  <si>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</si>
  <si>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</si>
  <si>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</si>
  <si>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</si>
  <si>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</si>
  <si>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</si>
  <si>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</si>
  <si>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</si>
  <si>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</si>
  <si>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</si>
  <si>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</si>
  <si>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</si>
  <si>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</si>
  <si>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</si>
  <si>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</si>
  <si>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M4</t>
  </si>
  <si>
    <t>Nº MESES/</t>
  </si>
  <si>
    <t>FORMACIÓN REGLADA. 
Máximo 3 puntos</t>
  </si>
  <si>
    <t xml:space="preserve"> SI/NO
Nº CURSOS</t>
  </si>
  <si>
    <t>M1c
 (nº Cursos)</t>
  </si>
  <si>
    <t>Por titulación de Máster Oficial en el ámbito de las Ciencias de la Visión. 1,5 puntos.</t>
  </si>
  <si>
    <t>Por titulación de Doctorado en el ámbito de las Ciencias de la Visión. 1,5 puntos</t>
  </si>
  <si>
    <t>Titulación en actividades relacionadas con el perfil mediante cursos acreditados por Extensión Universitaria 0,5 puntos por curso</t>
  </si>
  <si>
    <t xml:space="preserve">FORMACION CONTINUADA 
Máximo 9 puntos </t>
  </si>
  <si>
    <t>TOTAL FORMACIÓN CONTINUADA</t>
  </si>
  <si>
    <t>M2a</t>
  </si>
  <si>
    <t xml:space="preserve">Cursos de formación continuada acreditados en el ámbito de las ciencias de la visión: 1 punto por cada 20 horas de formación, hasta 9 puntos. </t>
  </si>
  <si>
    <t>EXPERIENCIA EN INVESTIGACIÓN. 
Máximo 3 puntos</t>
  </si>
  <si>
    <t>M3c
 (nº comunicaciones)</t>
  </si>
  <si>
    <t>Participación en proyectos de investigación. 0,2 punto por proyecto hasta un máximo de 1 punto.</t>
  </si>
  <si>
    <t>Publicaciones en revistas científicas indexadas, libros o monografías. 0,2 por cada una hasta un máximo de 1 punto.</t>
  </si>
  <si>
    <t>Comunicaciones en congresos en el ámbito de las ciencias de la visión: 0,1 puntos por cada comunicación hasta un máximo de 1 punto.</t>
  </si>
  <si>
    <t>M3a
(nº proyectos)</t>
  </si>
  <si>
    <t>M4a 
(nº meses)</t>
  </si>
  <si>
    <t>M4b
(nº meses)</t>
  </si>
  <si>
    <t>M4c
 (nº meses)</t>
  </si>
  <si>
    <t>M4d
(nº meses)</t>
  </si>
  <si>
    <t>M4e
 (nº meses)</t>
  </si>
  <si>
    <t>TOTAL EXPERIENCIA EN INVESTIGACIÓN</t>
  </si>
  <si>
    <t xml:space="preserve">EXPERIENCIA PROFESIONAL (últimos 10 años): 
Máximo 35 puntos. </t>
  </si>
  <si>
    <t>EXPERIENCIA PROFESIONAL (últimos 10 años)</t>
  </si>
  <si>
    <t>M1b</t>
  </si>
  <si>
    <r>
      <t xml:space="preserve">Por servicios prestados con contrato laboral de categoría similar, equivalente o superior en la </t>
    </r>
    <r>
      <rPr>
        <b/>
        <sz val="11"/>
        <rFont val="Calibri"/>
        <family val="2"/>
        <scheme val="minor"/>
      </rPr>
      <t>Fundación General de la Universidad de Valladolid en actividades relacionadas con el perfil de la plaza</t>
    </r>
    <r>
      <rPr>
        <sz val="11"/>
        <rFont val="Calibri"/>
        <family val="2"/>
        <scheme val="minor"/>
      </rPr>
      <t>: 1 punto por mes (con mínimo de tres meses).</t>
    </r>
  </si>
  <si>
    <r>
      <t xml:space="preserve">Por servicios prestados no relacionados directamente con la plaza ofertada con contrato laboral de categoría similar, equivalente o superior en la </t>
    </r>
    <r>
      <rPr>
        <b/>
        <sz val="11"/>
        <rFont val="Calibri"/>
        <family val="2"/>
        <scheme val="minor"/>
      </rPr>
      <t>Fundación General de la Universidad de Valladolid</t>
    </r>
    <r>
      <rPr>
        <sz val="11"/>
        <rFont val="Calibri"/>
        <family val="2"/>
        <scheme val="minor"/>
      </rPr>
      <t>: 0,5 puntos por mes (con mínimo de tres meses).</t>
    </r>
  </si>
  <si>
    <r>
      <t xml:space="preserve">Por servicios prestados relacionados con la plaza ofertada con nombramiento o contrato laboral de categoría similar, equivalente o superior en otras </t>
    </r>
    <r>
      <rPr>
        <b/>
        <sz val="11"/>
        <rFont val="Calibri"/>
        <family val="2"/>
        <scheme val="minor"/>
      </rPr>
      <t>Entidades del Sector Público</t>
    </r>
    <r>
      <rPr>
        <sz val="11"/>
        <rFont val="Calibri"/>
        <family val="2"/>
        <scheme val="minor"/>
      </rPr>
      <t xml:space="preserve">: 0,25 puntos por mes (con mínimo de tres meses). </t>
    </r>
  </si>
  <si>
    <r>
      <t xml:space="preserve">Por experiencia de prácticas extracurriculares en la </t>
    </r>
    <r>
      <rPr>
        <b/>
        <sz val="11"/>
        <rFont val="Calibri"/>
        <family val="2"/>
        <scheme val="minor"/>
      </rPr>
      <t>Fundación General de la Universidad de Valladolid</t>
    </r>
    <r>
      <rPr>
        <sz val="11"/>
        <rFont val="Calibri"/>
        <family val="2"/>
        <scheme val="minor"/>
      </rPr>
      <t xml:space="preserve"> con desarrollo de habilidades relacionadas con la plaza ofertada: 0,25 puntos por mes (con mínimo de tres meses).</t>
    </r>
  </si>
  <si>
    <r>
      <t xml:space="preserve">Por servicios prestados relacionados con la plaza ofertada con contrato laboral de categoría similar, equivalente o superior en </t>
    </r>
    <r>
      <rPr>
        <b/>
        <sz val="11"/>
        <rFont val="Calibri"/>
        <family val="2"/>
        <scheme val="minor"/>
      </rPr>
      <t>Entidades del Sector Privado</t>
    </r>
    <r>
      <rPr>
        <sz val="11"/>
        <rFont val="Calibri"/>
        <family val="2"/>
        <scheme val="minor"/>
      </rPr>
      <t>, con un mínimo de tres meses completos: 0,1 puntos por mes (con mínimo de tres meses).</t>
    </r>
  </si>
  <si>
    <t>Nº PROYECTOS/
Nº PUBLICACIONES/
Nº COMUNICACIONES</t>
  </si>
  <si>
    <t>M3b
 (nº publicaciones)</t>
  </si>
  <si>
    <t>HORAS DE 
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</si>
</sst>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3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</xf>
    <xf numFmtId="3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6" fillId="2" borderId="20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justify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horizontal="right" vertical="center"/>
    </xf>
    <xf numFmtId="0" fontId="6" fillId="2" borderId="25" xfId="0" applyFont="1" applyFill="1" applyBorder="1" applyAlignment="1" applyProtection="1">
      <alignment horizontal="justify" vertical="center" wrapText="1"/>
    </xf>
    <xf numFmtId="0" fontId="6" fillId="2" borderId="26" xfId="0" applyFont="1" applyFill="1" applyBorder="1" applyAlignment="1" applyProtection="1">
      <alignment horizontal="justify" vertical="center" wrapText="1"/>
    </xf>
    <xf numFmtId="0" fontId="5" fillId="2" borderId="11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justify" vertical="center" wrapText="1"/>
    </xf>
    <xf numFmtId="0" fontId="0" fillId="2" borderId="29" xfId="0" applyFill="1" applyBorder="1" applyAlignment="1" applyProtection="1">
      <alignment horizontal="justify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164" fontId="1" fillId="2" borderId="27" xfId="0" applyNumberFormat="1" applyFont="1" applyFill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 wrapText="1"/>
    </xf>
    <xf numFmtId="2" fontId="1" fillId="2" borderId="2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-OPT2301-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CONVOCATORIA PARA LA SELECCIÓN DE UNA PLAZA DE ÓPTICO/OPTOMETRISTA,</a:t>
          </a:r>
        </a:p>
        <a:p>
          <a:pPr algn="ctr"/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 CARÁCTER INDEFINIDO EN EL CENTRO DE LECTURA DEL IOBA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7"/>
  <sheetViews>
    <sheetView tabSelected="1" workbookViewId="0">
      <selection activeCell="T41" sqref="T41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21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4" width="0" style="7" hidden="1" customWidth="1"/>
    <col min="15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87" t="s">
        <v>14</v>
      </c>
      <c r="C5" s="88"/>
      <c r="D5" s="88"/>
      <c r="E5" s="88"/>
      <c r="F5" s="89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82" t="s">
        <v>3</v>
      </c>
      <c r="C7" s="83"/>
      <c r="D7" s="68"/>
      <c r="E7" s="69"/>
      <c r="F7" s="70"/>
      <c r="G7" s="8"/>
      <c r="J7" s="22"/>
    </row>
    <row r="8" spans="1:16" s="10" customFormat="1" ht="15" customHeight="1" x14ac:dyDescent="0.25">
      <c r="A8" s="8"/>
      <c r="B8" s="82" t="s">
        <v>13</v>
      </c>
      <c r="C8" s="83"/>
      <c r="D8" s="68"/>
      <c r="E8" s="69"/>
      <c r="F8" s="70"/>
      <c r="G8" s="8"/>
      <c r="H8" s="9" t="s">
        <v>1</v>
      </c>
      <c r="J8" s="22"/>
      <c r="P8" s="23"/>
    </row>
    <row r="9" spans="1:16" s="10" customFormat="1" x14ac:dyDescent="0.25">
      <c r="A9" s="8"/>
      <c r="B9" s="82" t="s">
        <v>4</v>
      </c>
      <c r="C9" s="83"/>
      <c r="D9" s="68"/>
      <c r="E9" s="69"/>
      <c r="F9" s="70"/>
      <c r="G9" s="8"/>
      <c r="H9" s="9" t="s">
        <v>2</v>
      </c>
      <c r="J9" s="22"/>
    </row>
    <row r="10" spans="1:16" s="10" customFormat="1" x14ac:dyDescent="0.25">
      <c r="A10" s="8"/>
      <c r="B10" s="82" t="s">
        <v>15</v>
      </c>
      <c r="C10" s="83"/>
      <c r="D10" s="68"/>
      <c r="E10" s="69"/>
      <c r="F10" s="70"/>
      <c r="G10" s="8"/>
      <c r="H10" s="9"/>
      <c r="J10" s="22"/>
    </row>
    <row r="11" spans="1:16" s="10" customFormat="1" x14ac:dyDescent="0.25">
      <c r="A11" s="8"/>
      <c r="B11" s="82" t="s">
        <v>16</v>
      </c>
      <c r="C11" s="83"/>
      <c r="D11" s="68"/>
      <c r="E11" s="69"/>
      <c r="F11" s="70"/>
      <c r="G11" s="8"/>
      <c r="H11" s="9"/>
      <c r="J11" s="22"/>
    </row>
    <row r="12" spans="1:16" s="10" customFormat="1" x14ac:dyDescent="0.25">
      <c r="A12" s="8"/>
      <c r="B12" s="35" t="s">
        <v>17</v>
      </c>
      <c r="C12" s="36"/>
      <c r="D12" s="68"/>
      <c r="E12" s="69"/>
      <c r="F12" s="70"/>
      <c r="G12" s="8"/>
      <c r="H12" s="9"/>
      <c r="J12" s="22"/>
    </row>
    <row r="13" spans="1:16" s="10" customFormat="1" ht="14.25" customHeight="1" x14ac:dyDescent="0.25">
      <c r="A13" s="8"/>
      <c r="B13" s="82" t="s">
        <v>5</v>
      </c>
      <c r="C13" s="83"/>
      <c r="D13" s="68"/>
      <c r="E13" s="69"/>
      <c r="F13" s="70"/>
      <c r="G13" s="8"/>
      <c r="H13" s="9"/>
      <c r="J13" s="22"/>
    </row>
    <row r="14" spans="1:16" s="10" customFormat="1" ht="16.5" customHeight="1" x14ac:dyDescent="0.25">
      <c r="A14" s="8"/>
      <c r="B14" s="82" t="s">
        <v>11</v>
      </c>
      <c r="C14" s="83"/>
      <c r="D14" s="84">
        <f>F45</f>
        <v>0</v>
      </c>
      <c r="E14" s="85"/>
      <c r="F14" s="86"/>
      <c r="G14" s="8"/>
      <c r="H14" s="9"/>
      <c r="J14" s="22"/>
    </row>
    <row r="15" spans="1:16" s="10" customFormat="1" ht="14.25" customHeight="1" thickBot="1" x14ac:dyDescent="0.3">
      <c r="A15" s="8"/>
      <c r="B15" s="29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7</v>
      </c>
      <c r="C16" s="55" t="s">
        <v>21</v>
      </c>
      <c r="D16" s="57" t="s">
        <v>20</v>
      </c>
      <c r="E16" s="58"/>
      <c r="F16" s="55" t="s">
        <v>0</v>
      </c>
      <c r="G16" s="3"/>
    </row>
    <row r="17" spans="1:14" ht="17.25" customHeight="1" thickTop="1" thickBot="1" x14ac:dyDescent="0.3">
      <c r="A17" s="3"/>
      <c r="B17" s="14" t="s">
        <v>8</v>
      </c>
      <c r="C17" s="56"/>
      <c r="D17" s="59"/>
      <c r="E17" s="60"/>
      <c r="F17" s="61"/>
      <c r="G17" s="3"/>
      <c r="L17" s="7">
        <v>0</v>
      </c>
      <c r="M17" s="7">
        <v>0</v>
      </c>
    </row>
    <row r="18" spans="1:14" ht="21.75" customHeight="1" thickTop="1" thickBot="1" x14ac:dyDescent="0.3">
      <c r="A18" s="3"/>
      <c r="B18" s="91" t="s">
        <v>9</v>
      </c>
      <c r="C18" s="92"/>
      <c r="D18" s="93" t="s">
        <v>23</v>
      </c>
      <c r="E18" s="94"/>
      <c r="F18" s="99">
        <f>1.5*H18</f>
        <v>0</v>
      </c>
      <c r="G18" s="3"/>
      <c r="H18" s="6">
        <f t="shared" ref="H18:H19" si="0">IF(C18=$H$8,1,0)</f>
        <v>0</v>
      </c>
      <c r="L18" s="7">
        <v>20</v>
      </c>
      <c r="M18" s="7">
        <v>1</v>
      </c>
      <c r="N18" s="7">
        <f>M18/L18</f>
        <v>0.05</v>
      </c>
    </row>
    <row r="19" spans="1:14" ht="21.75" customHeight="1" thickBot="1" x14ac:dyDescent="0.3">
      <c r="A19" s="3"/>
      <c r="B19" s="95" t="s">
        <v>44</v>
      </c>
      <c r="C19" s="96"/>
      <c r="D19" s="97" t="s">
        <v>24</v>
      </c>
      <c r="E19" s="98"/>
      <c r="F19" s="100">
        <f>1.5*H19</f>
        <v>0</v>
      </c>
      <c r="G19" s="3"/>
      <c r="H19" s="6">
        <f t="shared" si="0"/>
        <v>0</v>
      </c>
      <c r="L19" s="7">
        <f>L18+20</f>
        <v>40</v>
      </c>
      <c r="M19" s="7">
        <f>M18+1</f>
        <v>2</v>
      </c>
      <c r="N19" s="7">
        <f t="shared" ref="N19:N26" si="1">M19/L19</f>
        <v>0.05</v>
      </c>
    </row>
    <row r="20" spans="1:14" ht="30" customHeight="1" thickBot="1" x14ac:dyDescent="0.3">
      <c r="A20" s="3"/>
      <c r="B20" s="46" t="s">
        <v>22</v>
      </c>
      <c r="C20" s="47"/>
      <c r="D20" s="72" t="s">
        <v>25</v>
      </c>
      <c r="E20" s="73"/>
      <c r="F20" s="101">
        <f>C20*0.5</f>
        <v>0</v>
      </c>
      <c r="G20" s="3"/>
      <c r="H20" s="6">
        <f>F20</f>
        <v>0</v>
      </c>
      <c r="I20" s="7">
        <f>C20*1</f>
        <v>0</v>
      </c>
      <c r="J20" s="33">
        <f>SUM(F18:F20)</f>
        <v>0</v>
      </c>
      <c r="K20" s="34">
        <v>1</v>
      </c>
      <c r="L20" s="7">
        <f t="shared" ref="L20:L26" si="2">L19+20</f>
        <v>60</v>
      </c>
      <c r="M20" s="7">
        <f t="shared" ref="M20:M26" si="3">M19+1</f>
        <v>3</v>
      </c>
      <c r="N20" s="7">
        <f t="shared" si="1"/>
        <v>0.05</v>
      </c>
    </row>
    <row r="21" spans="1:14" ht="21.75" customHeight="1" thickTop="1" thickBot="1" x14ac:dyDescent="0.3">
      <c r="A21" s="3"/>
      <c r="B21" s="30"/>
      <c r="C21" s="20"/>
      <c r="D21" s="71" t="s">
        <v>6</v>
      </c>
      <c r="E21" s="71"/>
      <c r="F21" s="41">
        <f>IF(H21&gt;3,3,H21)</f>
        <v>0</v>
      </c>
      <c r="G21" s="3"/>
      <c r="H21" s="6">
        <f>SUM(F18:F20)</f>
        <v>0</v>
      </c>
      <c r="L21" s="7">
        <f t="shared" si="2"/>
        <v>80</v>
      </c>
      <c r="M21" s="7">
        <f t="shared" si="3"/>
        <v>4</v>
      </c>
      <c r="N21" s="7">
        <f t="shared" si="1"/>
        <v>0.05</v>
      </c>
    </row>
    <row r="22" spans="1:14" ht="21.75" customHeight="1" thickTop="1" thickBot="1" x14ac:dyDescent="0.3">
      <c r="A22" s="3"/>
      <c r="B22" s="51"/>
      <c r="C22" s="15"/>
      <c r="D22" s="39"/>
      <c r="E22" s="39"/>
      <c r="F22" s="52"/>
      <c r="G22" s="3"/>
      <c r="L22" s="7">
        <f t="shared" si="2"/>
        <v>100</v>
      </c>
      <c r="M22" s="7">
        <f t="shared" si="3"/>
        <v>5</v>
      </c>
      <c r="N22" s="7">
        <f t="shared" si="1"/>
        <v>0.05</v>
      </c>
    </row>
    <row r="23" spans="1:14" ht="16.5" thickTop="1" thickBot="1" x14ac:dyDescent="0.3">
      <c r="A23" s="3"/>
      <c r="B23" s="14" t="s">
        <v>7</v>
      </c>
      <c r="C23" s="55" t="s">
        <v>52</v>
      </c>
      <c r="D23" s="57" t="s">
        <v>26</v>
      </c>
      <c r="E23" s="58"/>
      <c r="F23" s="55" t="s">
        <v>0</v>
      </c>
      <c r="G23" s="3"/>
      <c r="L23" s="7">
        <f t="shared" si="2"/>
        <v>120</v>
      </c>
      <c r="M23" s="7">
        <f t="shared" si="3"/>
        <v>6</v>
      </c>
      <c r="N23" s="7">
        <f t="shared" si="1"/>
        <v>0.05</v>
      </c>
    </row>
    <row r="24" spans="1:14" ht="17.25" customHeight="1" thickTop="1" thickBot="1" x14ac:dyDescent="0.3">
      <c r="A24" s="3"/>
      <c r="B24" s="14" t="s">
        <v>10</v>
      </c>
      <c r="C24" s="56"/>
      <c r="D24" s="59"/>
      <c r="E24" s="60"/>
      <c r="F24" s="61"/>
      <c r="G24" s="3"/>
      <c r="L24" s="7">
        <f>L23+20</f>
        <v>140</v>
      </c>
      <c r="M24" s="7">
        <f>M23+1</f>
        <v>7</v>
      </c>
      <c r="N24" s="7">
        <f t="shared" si="1"/>
        <v>0.05</v>
      </c>
    </row>
    <row r="25" spans="1:14" ht="31.5" customHeight="1" thickTop="1" thickBot="1" x14ac:dyDescent="0.3">
      <c r="A25" s="3"/>
      <c r="B25" s="14" t="s">
        <v>28</v>
      </c>
      <c r="C25" s="42"/>
      <c r="D25" s="66" t="s">
        <v>29</v>
      </c>
      <c r="E25" s="67"/>
      <c r="F25" s="43">
        <f>C25*0.05</f>
        <v>0</v>
      </c>
      <c r="G25" s="3"/>
      <c r="H25" s="6">
        <f t="shared" ref="H25" si="4">IF(C25=$H$8,1,0)</f>
        <v>0</v>
      </c>
      <c r="L25" s="7">
        <f t="shared" si="2"/>
        <v>160</v>
      </c>
      <c r="M25" s="7">
        <f t="shared" si="3"/>
        <v>8</v>
      </c>
      <c r="N25" s="7">
        <f t="shared" si="1"/>
        <v>0.05</v>
      </c>
    </row>
    <row r="26" spans="1:14" ht="21.75" customHeight="1" thickTop="1" thickBot="1" x14ac:dyDescent="0.3">
      <c r="A26" s="3"/>
      <c r="B26" s="50"/>
      <c r="C26" s="20"/>
      <c r="D26" s="71" t="s">
        <v>27</v>
      </c>
      <c r="E26" s="71"/>
      <c r="F26" s="41">
        <f>SUM(F25)</f>
        <v>0</v>
      </c>
      <c r="G26" s="3"/>
      <c r="H26" s="6">
        <f>SUM(F25:F25)</f>
        <v>0</v>
      </c>
      <c r="L26" s="7">
        <f t="shared" si="2"/>
        <v>180</v>
      </c>
      <c r="M26" s="7">
        <f t="shared" si="3"/>
        <v>9</v>
      </c>
      <c r="N26" s="7">
        <f t="shared" si="1"/>
        <v>0.05</v>
      </c>
    </row>
    <row r="27" spans="1:14" ht="21.75" customHeight="1" thickTop="1" thickBot="1" x14ac:dyDescent="0.3">
      <c r="A27" s="3"/>
      <c r="B27" s="51"/>
      <c r="C27" s="15"/>
      <c r="D27" s="39"/>
      <c r="E27" s="39"/>
      <c r="F27" s="52"/>
      <c r="G27" s="3"/>
    </row>
    <row r="28" spans="1:14" ht="32.25" customHeight="1" thickTop="1" thickBot="1" x14ac:dyDescent="0.3">
      <c r="A28" s="3"/>
      <c r="B28" s="14" t="s">
        <v>7</v>
      </c>
      <c r="C28" s="55" t="s">
        <v>50</v>
      </c>
      <c r="D28" s="57" t="s">
        <v>30</v>
      </c>
      <c r="E28" s="58"/>
      <c r="F28" s="55" t="s">
        <v>0</v>
      </c>
      <c r="G28" s="3"/>
    </row>
    <row r="29" spans="1:14" ht="30.75" customHeight="1" thickTop="1" thickBot="1" x14ac:dyDescent="0.3">
      <c r="A29" s="3"/>
      <c r="B29" s="14" t="s">
        <v>12</v>
      </c>
      <c r="C29" s="56"/>
      <c r="D29" s="59"/>
      <c r="E29" s="60"/>
      <c r="F29" s="61"/>
      <c r="G29" s="3"/>
    </row>
    <row r="30" spans="1:14" ht="30" customHeight="1" thickTop="1" thickBot="1" x14ac:dyDescent="0.3">
      <c r="A30" s="3"/>
      <c r="B30" s="37" t="s">
        <v>35</v>
      </c>
      <c r="C30" s="44"/>
      <c r="D30" s="62" t="s">
        <v>32</v>
      </c>
      <c r="E30" s="63"/>
      <c r="F30" s="24">
        <f>IF(H30&gt;1,1,H30)</f>
        <v>0</v>
      </c>
      <c r="G30" s="3"/>
      <c r="H30" s="6">
        <f>C30*0.2</f>
        <v>0</v>
      </c>
      <c r="I30" s="7">
        <f t="shared" ref="I30:I32" si="5">C30*0.5</f>
        <v>0</v>
      </c>
      <c r="J30" s="33">
        <f t="shared" ref="J30:J32" si="6">IF(C30&lt;6,0,I30)</f>
        <v>0</v>
      </c>
      <c r="K30" s="34">
        <v>1</v>
      </c>
    </row>
    <row r="31" spans="1:14" ht="30" customHeight="1" thickBot="1" x14ac:dyDescent="0.3">
      <c r="A31" s="3"/>
      <c r="B31" s="37" t="s">
        <v>51</v>
      </c>
      <c r="C31" s="45"/>
      <c r="D31" s="64" t="s">
        <v>33</v>
      </c>
      <c r="E31" s="65"/>
      <c r="F31" s="24">
        <f t="shared" ref="F31:F32" si="7">IF(H31&gt;1,1,H31)</f>
        <v>0</v>
      </c>
      <c r="G31" s="3"/>
      <c r="H31" s="6">
        <f t="shared" ref="H31" si="8">C31*0.2</f>
        <v>0</v>
      </c>
      <c r="I31" s="7">
        <f t="shared" si="5"/>
        <v>0</v>
      </c>
      <c r="J31" s="33">
        <f t="shared" si="6"/>
        <v>0</v>
      </c>
      <c r="K31" s="34">
        <v>1</v>
      </c>
    </row>
    <row r="32" spans="1:14" ht="30" customHeight="1" thickBot="1" x14ac:dyDescent="0.3">
      <c r="A32" s="3"/>
      <c r="B32" s="46" t="s">
        <v>31</v>
      </c>
      <c r="C32" s="47"/>
      <c r="D32" s="72" t="s">
        <v>34</v>
      </c>
      <c r="E32" s="73"/>
      <c r="F32" s="24">
        <f t="shared" si="7"/>
        <v>0</v>
      </c>
      <c r="G32" s="3"/>
      <c r="H32" s="6">
        <f>C32*0.1</f>
        <v>0</v>
      </c>
      <c r="I32" s="7">
        <f t="shared" si="5"/>
        <v>0</v>
      </c>
      <c r="J32" s="33">
        <f t="shared" si="6"/>
        <v>0</v>
      </c>
      <c r="K32" s="34">
        <v>1</v>
      </c>
    </row>
    <row r="33" spans="1:10" ht="22.5" customHeight="1" thickTop="1" thickBot="1" x14ac:dyDescent="0.3">
      <c r="A33" s="3"/>
      <c r="B33" s="54"/>
      <c r="C33" s="25"/>
      <c r="D33" s="74" t="s">
        <v>41</v>
      </c>
      <c r="E33" s="75"/>
      <c r="F33" s="18">
        <f>IF(H33&gt;10,10,J33)</f>
        <v>0</v>
      </c>
      <c r="G33" s="3"/>
      <c r="H33" s="6">
        <f>SUM(H30:H32)</f>
        <v>0</v>
      </c>
      <c r="J33" s="48">
        <f>SUM(F30:F32)</f>
        <v>0</v>
      </c>
    </row>
    <row r="34" spans="1:10" ht="22.5" customHeight="1" thickTop="1" thickBot="1" x14ac:dyDescent="0.3">
      <c r="A34" s="3"/>
      <c r="B34" s="51"/>
      <c r="C34" s="20"/>
      <c r="D34" s="49"/>
      <c r="E34" s="49"/>
      <c r="F34" s="53"/>
      <c r="G34" s="3"/>
      <c r="J34" s="48"/>
    </row>
    <row r="35" spans="1:10" ht="23.25" customHeight="1" thickTop="1" thickBot="1" x14ac:dyDescent="0.3">
      <c r="A35" s="3"/>
      <c r="B35" s="14" t="s">
        <v>7</v>
      </c>
      <c r="C35" s="55" t="s">
        <v>19</v>
      </c>
      <c r="D35" s="57" t="s">
        <v>42</v>
      </c>
      <c r="E35" s="58"/>
      <c r="F35" s="55" t="s">
        <v>0</v>
      </c>
      <c r="G35" s="3"/>
    </row>
    <row r="36" spans="1:10" ht="23.25" customHeight="1" thickTop="1" thickBot="1" x14ac:dyDescent="0.3">
      <c r="A36" s="3"/>
      <c r="B36" s="14" t="s">
        <v>18</v>
      </c>
      <c r="C36" s="56"/>
      <c r="D36" s="59"/>
      <c r="E36" s="60"/>
      <c r="F36" s="61"/>
      <c r="G36" s="3"/>
    </row>
    <row r="37" spans="1:10" ht="63.75" customHeight="1" thickTop="1" thickBot="1" x14ac:dyDescent="0.3">
      <c r="A37" s="3"/>
      <c r="B37" s="37" t="s">
        <v>36</v>
      </c>
      <c r="C37" s="38"/>
      <c r="D37" s="62" t="s">
        <v>45</v>
      </c>
      <c r="E37" s="63"/>
      <c r="F37" s="24">
        <f>IF(C37&lt;3,0,I37)</f>
        <v>0</v>
      </c>
      <c r="G37" s="3"/>
      <c r="H37" s="6">
        <f>C37*1</f>
        <v>0</v>
      </c>
      <c r="I37" s="7">
        <f>C37*1</f>
        <v>0</v>
      </c>
      <c r="J37" s="7"/>
    </row>
    <row r="38" spans="1:10" ht="63.75" customHeight="1" thickBot="1" x14ac:dyDescent="0.3">
      <c r="A38" s="3"/>
      <c r="B38" s="37" t="s">
        <v>37</v>
      </c>
      <c r="C38" s="38"/>
      <c r="D38" s="62" t="s">
        <v>46</v>
      </c>
      <c r="E38" s="63"/>
      <c r="F38" s="24">
        <f>IF(C38&lt;3,0,I38)</f>
        <v>0</v>
      </c>
      <c r="G38" s="3"/>
      <c r="H38" s="6">
        <f>C38*0.5</f>
        <v>0</v>
      </c>
      <c r="I38" s="7">
        <f>C38*0.5</f>
        <v>0</v>
      </c>
      <c r="J38" s="7"/>
    </row>
    <row r="39" spans="1:10" ht="63.75" customHeight="1" thickBot="1" x14ac:dyDescent="0.3">
      <c r="A39" s="3"/>
      <c r="B39" s="37" t="s">
        <v>38</v>
      </c>
      <c r="C39" s="38"/>
      <c r="D39" s="62" t="s">
        <v>47</v>
      </c>
      <c r="E39" s="63"/>
      <c r="F39" s="24">
        <f t="shared" ref="F39:F41" si="9">IF(C39&lt;3,0,I39)</f>
        <v>0</v>
      </c>
      <c r="G39" s="3"/>
      <c r="H39" s="6">
        <f>C39*0.25</f>
        <v>0</v>
      </c>
      <c r="I39" s="7">
        <f>C39*0.25</f>
        <v>0</v>
      </c>
      <c r="J39" s="7"/>
    </row>
    <row r="40" spans="1:10" ht="54" customHeight="1" thickBot="1" x14ac:dyDescent="0.3">
      <c r="A40" s="3"/>
      <c r="B40" s="37" t="s">
        <v>39</v>
      </c>
      <c r="C40" s="38"/>
      <c r="D40" s="62" t="s">
        <v>48</v>
      </c>
      <c r="E40" s="63"/>
      <c r="F40" s="24">
        <f t="shared" ref="F40" si="10">IF(C40&lt;3,0,I40)</f>
        <v>0</v>
      </c>
      <c r="G40" s="3"/>
      <c r="H40" s="6">
        <f>C40*0.25</f>
        <v>0</v>
      </c>
      <c r="I40" s="7">
        <f>C40*0.25</f>
        <v>0</v>
      </c>
      <c r="J40" s="7"/>
    </row>
    <row r="41" spans="1:10" ht="54" customHeight="1" thickBot="1" x14ac:dyDescent="0.3">
      <c r="A41" s="3"/>
      <c r="B41" s="46" t="s">
        <v>40</v>
      </c>
      <c r="C41" s="90"/>
      <c r="D41" s="72" t="s">
        <v>49</v>
      </c>
      <c r="E41" s="73"/>
      <c r="F41" s="24">
        <f t="shared" si="9"/>
        <v>0</v>
      </c>
      <c r="G41" s="3"/>
      <c r="H41" s="6">
        <f>C41*0.1</f>
        <v>0</v>
      </c>
      <c r="I41" s="7">
        <f>C41*0.1</f>
        <v>0</v>
      </c>
      <c r="J41" s="7"/>
    </row>
    <row r="42" spans="1:10" ht="22.5" customHeight="1" thickTop="1" thickBot="1" x14ac:dyDescent="0.3">
      <c r="A42" s="3"/>
      <c r="B42" s="30"/>
      <c r="C42" s="20"/>
      <c r="D42" s="71" t="s">
        <v>43</v>
      </c>
      <c r="E42" s="71"/>
      <c r="F42" s="18">
        <f>IF(H42&gt;35,35,J42)</f>
        <v>0</v>
      </c>
      <c r="G42" s="3"/>
      <c r="H42" s="6">
        <f>SUM(F37:F41)</f>
        <v>0</v>
      </c>
      <c r="J42" s="48">
        <f>SUM(F37:F41)</f>
        <v>0</v>
      </c>
    </row>
    <row r="43" spans="1:10" ht="22.5" customHeight="1" thickTop="1" thickBot="1" x14ac:dyDescent="0.3">
      <c r="A43" s="3"/>
      <c r="B43" s="2"/>
      <c r="C43" s="15"/>
      <c r="D43" s="39"/>
      <c r="E43" s="39"/>
      <c r="F43" s="40"/>
      <c r="G43" s="3"/>
      <c r="H43" s="32"/>
    </row>
    <row r="44" spans="1:10" ht="9" customHeight="1" thickTop="1" thickBot="1" x14ac:dyDescent="0.3">
      <c r="A44" s="3"/>
      <c r="B44" s="31"/>
      <c r="C44" s="26"/>
      <c r="D44" s="27"/>
      <c r="E44" s="27"/>
      <c r="F44" s="28"/>
      <c r="G44" s="3"/>
    </row>
    <row r="45" spans="1:10" ht="22.5" customHeight="1" thickTop="1" thickBot="1" x14ac:dyDescent="0.3">
      <c r="A45" s="3"/>
      <c r="B45" s="79" t="s">
        <v>11</v>
      </c>
      <c r="C45" s="80"/>
      <c r="D45" s="80"/>
      <c r="E45" s="81"/>
      <c r="F45" s="19">
        <f>F21+F26+F33+F42</f>
        <v>0</v>
      </c>
      <c r="G45" s="3"/>
    </row>
    <row r="46" spans="1:10" ht="8.25" customHeight="1" thickTop="1" thickBot="1" x14ac:dyDescent="0.3">
      <c r="A46" s="3"/>
      <c r="B46" s="76"/>
      <c r="C46" s="77"/>
      <c r="D46" s="77"/>
      <c r="E46" s="77"/>
      <c r="F46" s="78"/>
      <c r="G46" s="3"/>
    </row>
    <row r="47" spans="1:10" ht="15.75" thickTop="1" x14ac:dyDescent="0.25">
      <c r="A47" s="3"/>
      <c r="B47" s="3"/>
      <c r="C47" s="3"/>
      <c r="D47" s="3"/>
      <c r="E47" s="3"/>
      <c r="F47" s="16"/>
      <c r="G47" s="3"/>
    </row>
  </sheetData>
  <sheetProtection algorithmName="SHA-512" hashValue="DE6kPoZMWZ4omlHVEbKjRw711atRBoOuXuzbpnq2BVcWWBygZ0YdaFiOnsgl0ykjpbw5SzZ4K1NVCDpYbEpuSA==" saltValue="vktV+9NSBH+TlanSUndMKg==" spinCount="100000" sheet="1" objects="1" scenarios="1"/>
  <mergeCells count="46"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  <mergeCell ref="B46:F46"/>
    <mergeCell ref="B45:E45"/>
    <mergeCell ref="B14:C14"/>
    <mergeCell ref="D14:F14"/>
    <mergeCell ref="D16:E17"/>
    <mergeCell ref="D35:E36"/>
    <mergeCell ref="D21:E21"/>
    <mergeCell ref="C35:C36"/>
    <mergeCell ref="D42:E42"/>
    <mergeCell ref="D12:F12"/>
    <mergeCell ref="D20:E20"/>
    <mergeCell ref="D37:E37"/>
    <mergeCell ref="D40:E40"/>
    <mergeCell ref="D41:E41"/>
    <mergeCell ref="D38:E38"/>
    <mergeCell ref="D39:E39"/>
    <mergeCell ref="D18:E18"/>
    <mergeCell ref="D19:E19"/>
    <mergeCell ref="D26:E26"/>
    <mergeCell ref="D32:E32"/>
    <mergeCell ref="D33:E33"/>
    <mergeCell ref="C23:C24"/>
    <mergeCell ref="D23:E24"/>
    <mergeCell ref="F23:F24"/>
    <mergeCell ref="D25:E25"/>
    <mergeCell ref="F35:F36"/>
    <mergeCell ref="C28:C29"/>
    <mergeCell ref="D28:E29"/>
    <mergeCell ref="F28:F29"/>
    <mergeCell ref="D30:E30"/>
    <mergeCell ref="D31:E31"/>
  </mergeCells>
  <dataValidations count="2">
    <dataValidation type="list" allowBlank="1" showInputMessage="1" showErrorMessage="1" sqref="C18:C19" xr:uid="{709FF821-8CDA-42C3-B49B-EFC019DE8EB3}">
      <formula1>$H$7:$H$9</formula1>
    </dataValidation>
    <dataValidation type="list" allowBlank="1" showInputMessage="1" showErrorMessage="1" sqref="C25" xr:uid="{8F888044-150B-4EDF-99F9-A0B52B9A0E73}">
      <formula1>$L$17:$L$26</formula1>
    </dataValidation>
  </dataValidation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2023-01-13T09:39:31Z</cp:lastPrinted>
  <dcterms:created xsi:type="dcterms:W3CDTF">2022-03-16T12:07:19Z</dcterms:created>
  <dcterms:modified xsi:type="dcterms:W3CDTF">2023-02-10T08:50:57Z</dcterms:modified>
</cp:coreProperties>
</file>