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ESP2505\web\"/>
    </mc:Choice>
  </mc:AlternateContent>
  <xr:revisionPtr revIDLastSave="0" documentId="13_ncr:1_{C8B27951-0A49-4871-A0FC-D8C81F5CA7C6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 s="1"/>
  <c r="J36" i="1"/>
  <c r="H36" i="1" s="1"/>
  <c r="J35" i="1"/>
  <c r="H35" i="1" s="1"/>
  <c r="J34" i="1"/>
  <c r="H34" i="1" s="1"/>
  <c r="J27" i="1"/>
  <c r="H27" i="1" s="1"/>
  <c r="J26" i="1"/>
  <c r="J25" i="1"/>
  <c r="J24" i="1"/>
  <c r="J23" i="1"/>
  <c r="J16" i="1"/>
  <c r="H16" i="1" s="1"/>
  <c r="J33" i="1" l="1"/>
  <c r="H33" i="1" s="1"/>
  <c r="J38" i="1" s="1"/>
  <c r="H38" i="1" s="1"/>
  <c r="H26" i="1"/>
  <c r="H25" i="1"/>
  <c r="H24" i="1"/>
  <c r="H23" i="1"/>
  <c r="J17" i="1"/>
  <c r="H17" i="1" s="1"/>
  <c r="J45" i="1"/>
  <c r="K23" i="1" l="1"/>
  <c r="J28" i="1" l="1"/>
  <c r="H28" i="1" s="1"/>
  <c r="K37" i="1" l="1"/>
  <c r="J22" i="1"/>
  <c r="H22" i="1" s="1"/>
  <c r="K33" i="1" l="1"/>
  <c r="J32" i="1"/>
  <c r="H32" i="1" s="1"/>
  <c r="J15" i="1" l="1"/>
  <c r="H15" i="1" l="1"/>
  <c r="J18" i="1"/>
  <c r="H18" i="1" l="1"/>
  <c r="H40" i="1" s="1"/>
  <c r="F11" i="1" s="1"/>
</calcChain>
</file>

<file path=xl/sharedStrings.xml><?xml version="1.0" encoding="utf-8"?>
<sst xmlns="http://schemas.openxmlformats.org/spreadsheetml/2006/main" count="57" uniqueCount="47">
  <si>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</si>
  <si>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</si>
  <si>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</si>
  <si>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</si>
  <si>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</si>
  <si>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</si>
  <si>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</si>
  <si>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</si>
  <si>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</si>
  <si>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</si>
  <si>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</si>
  <si>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</si>
  <si>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</si>
  <si>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</si>
  <si>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</si>
  <si>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</si>
  <si>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</si>
  <si>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</si>
  <si>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</si>
  <si>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M2b</t>
  </si>
  <si>
    <t>M1b</t>
  </si>
  <si>
    <t>Formación Académica. Máximo 30 puntos</t>
  </si>
  <si>
    <t>M2c</t>
  </si>
  <si>
    <t>M2d</t>
  </si>
  <si>
    <t>M2e</t>
  </si>
  <si>
    <t>Total Méritos profesionales</t>
  </si>
  <si>
    <t>Total Formación Académica</t>
  </si>
  <si>
    <t>1,25 puntos por cada mes de experiencia docente en español, hasta un máximo de 30 puntos, en Universidades Públicas o entidades dependientes, Escuelas Oficiales de Idiomas u otras entidades del sector público incluidas en el ámbito del artículo 2 de la Ley 40/2015, de 1 de octubre, de Régimen Jurídico del Sector Público. Se valorará con los mismos criterios de puntuación la experiencia docente en Universidades Extranjeras de carácter público.</t>
  </si>
  <si>
    <t>0,8333 puntos por cada mes de experiencia docente en español, hasta un máximo de 20 puntos, en Universidades o entidades del sector privado o no incluidas en el ámbito del artículo 2 de la Ley 40/2015, de 1 de octubre, de Régimen Jurídico del Sector Público. Se valorará con los mismos criterios de puntuación la experiencia docente en Universidades Extranjeras de carácter privado.</t>
  </si>
  <si>
    <t>Titulación académica de grado u otras titulaciones con correspondencia a nivel MECES 2: por titulación académica oficial en Licenciatura en Filología Hispánica o Grado en Estudios Hispánicos o Lingüística: 20 puntos.</t>
  </si>
  <si>
    <r>
      <t xml:space="preserve">Otras Filologías, Periodismo, Pedagogía, Traducción e interpretación, Educación u otras titulaciones con correspondencia a nivel MECES 2*: 15 puntos
</t>
    </r>
    <r>
      <rPr>
        <sz val="9"/>
        <color theme="1"/>
        <rFont val="DM Sans"/>
      </rPr>
      <t>* Será necesario haber recibido al menos 30 créditos de formación lingüístico-literaria (español) para computar la puntuación en este apartado</t>
    </r>
  </si>
  <si>
    <t>Titulación académica de máster u otras titulaciones con correspondencia a nivel MECES 3 en relación con la Didáctica de la L1 o L2 
•	Máster de Profesorado (MUPES); Master E/LE: 10 puntos.</t>
  </si>
  <si>
    <t>Titulación académica de máster u otras titulaciones con correspondencia a nivel MECES 3 en relación con la Didáctica de la L1 o L2 
•	Máster en Investigación Lingüística / Literaria (o equivalente); estudios de Doctorado: hasta 8 puntos, en función de la tipología (a valorar por la comisión de selección en cada llamamiento).</t>
  </si>
  <si>
    <t>Titulación académica de máster u otras titulaciones con correspondencia a nivel MECES 3 en relación con la Didáctica de la L1 o L2 
•	Titulación de postgrado directamente relacionados con el perfil de la plaza ofertada: 5 puntos.</t>
  </si>
  <si>
    <t>Otros méritos. Máximo 20 puntos</t>
  </si>
  <si>
    <t>M3aa</t>
  </si>
  <si>
    <t>M3ab</t>
  </si>
  <si>
    <t>M3ac</t>
  </si>
  <si>
    <t>Nº</t>
  </si>
  <si>
    <t>Por cada curso con una duración de más de 100 horas de formación: 4 puntos.</t>
  </si>
  <si>
    <t>Por cada curso con una duración mayor de 50 horas y hasta 100 horas de formación: 2 puntos.</t>
  </si>
  <si>
    <t>Por cada curso con una duración mayor de 10 horas y hasta 50 horas de formación: 1 punto.</t>
  </si>
  <si>
    <t>Cursos de formación continuada y perfeccionamiento en Didáctica de L2 en relación directa con el perfil de la plaza, hasta 16 puntos:</t>
  </si>
  <si>
    <t xml:space="preserve">Participación en congresos, jornadas o seminarios: por cada ponencia impartida con una duración mínima de 2 horas, hasta 4 puntos: 2 puntos por cada participación. </t>
  </si>
  <si>
    <t>Total Otros méritos</t>
  </si>
  <si>
    <t>MÉRITOS PROFESIONALES (se valorará un periodo máximo de 6 años, desde 01/01/2019 hasta 31/12/2024) Máximo 50 puntos</t>
  </si>
  <si>
    <t>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</si>
</sst>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  <font>
      <sz val="9"/>
      <color theme="1"/>
      <name val="DM Sans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29" xfId="0" applyNumberFormat="1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2" fontId="2" fillId="6" borderId="14" xfId="0" applyNumberFormat="1" applyFont="1" applyFill="1" applyBorder="1" applyAlignment="1" applyProtection="1">
      <alignment horizontal="center" vertical="center" wrapText="1"/>
    </xf>
    <xf numFmtId="2" fontId="2" fillId="7" borderId="14" xfId="0" applyNumberFormat="1" applyFont="1" applyFill="1" applyBorder="1" applyAlignment="1" applyProtection="1">
      <alignment horizontal="center" vertical="center" wrapText="1"/>
    </xf>
    <xf numFmtId="2" fontId="2" fillId="6" borderId="2" xfId="0" applyNumberFormat="1" applyFont="1" applyFill="1" applyBorder="1" applyAlignment="1" applyProtection="1">
      <alignment horizontal="center" vertical="center" wrapText="1"/>
    </xf>
    <xf numFmtId="2" fontId="2" fillId="2" borderId="33" xfId="0" applyNumberFormat="1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left" vertical="center" wrapText="1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>
      <alignment horizontal="justify" vertical="center" wrapText="1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3" fontId="2" fillId="7" borderId="20" xfId="0" applyNumberFormat="1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3" fontId="2" fillId="0" borderId="27" xfId="0" applyNumberFormat="1" applyFont="1" applyFill="1" applyBorder="1" applyAlignment="1" applyProtection="1">
      <alignment horizontal="left" vertical="center" wrapText="1"/>
    </xf>
    <xf numFmtId="3" fontId="2" fillId="0" borderId="28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justify" vertical="center" wrapText="1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4" borderId="2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3217545" y="85725"/>
          <a:ext cx="7153275" cy="21621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ESPAÑOL PARA EXTRANJEROS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FORMACIÓN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BEPRFESP2505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5"/>
  <sheetViews>
    <sheetView tabSelected="1" zoomScaleNormal="100" workbookViewId="0">
      <selection activeCell="L25" sqref="L25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71" t="s">
        <v>14</v>
      </c>
      <c r="C5" s="72"/>
      <c r="D5" s="73"/>
      <c r="E5" s="73"/>
      <c r="F5" s="73"/>
      <c r="G5" s="73"/>
      <c r="H5" s="74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79" t="s">
        <v>2</v>
      </c>
      <c r="D7" s="80"/>
      <c r="E7" s="81"/>
      <c r="F7" s="82"/>
      <c r="G7" s="83"/>
      <c r="H7" s="84"/>
      <c r="I7" s="7"/>
    </row>
    <row r="8" spans="1:11" s="9" customFormat="1" ht="15" x14ac:dyDescent="0.3">
      <c r="A8" s="7"/>
      <c r="B8" s="13"/>
      <c r="C8" s="79" t="s">
        <v>7</v>
      </c>
      <c r="D8" s="80"/>
      <c r="E8" s="81"/>
      <c r="F8" s="82"/>
      <c r="G8" s="83"/>
      <c r="H8" s="84"/>
      <c r="I8" s="7"/>
      <c r="J8" s="8" t="s">
        <v>0</v>
      </c>
    </row>
    <row r="9" spans="1:11" s="9" customFormat="1" ht="15" x14ac:dyDescent="0.3">
      <c r="A9" s="7"/>
      <c r="B9" s="13"/>
      <c r="C9" s="79" t="s">
        <v>3</v>
      </c>
      <c r="D9" s="80"/>
      <c r="E9" s="81"/>
      <c r="F9" s="82"/>
      <c r="G9" s="83"/>
      <c r="H9" s="84"/>
      <c r="I9" s="7"/>
      <c r="J9" s="8" t="s">
        <v>1</v>
      </c>
    </row>
    <row r="10" spans="1:11" s="9" customFormat="1" ht="14.25" customHeight="1" x14ac:dyDescent="0.3">
      <c r="A10" s="7"/>
      <c r="B10" s="13"/>
      <c r="C10" s="79" t="s">
        <v>4</v>
      </c>
      <c r="D10" s="80"/>
      <c r="E10" s="81"/>
      <c r="F10" s="82"/>
      <c r="G10" s="83"/>
      <c r="H10" s="84"/>
      <c r="I10" s="7"/>
      <c r="J10" s="8"/>
    </row>
    <row r="11" spans="1:11" s="9" customFormat="1" ht="16.5" customHeight="1" x14ac:dyDescent="0.3">
      <c r="A11" s="7"/>
      <c r="B11" s="13"/>
      <c r="C11" s="79" t="s">
        <v>9</v>
      </c>
      <c r="D11" s="80"/>
      <c r="E11" s="81"/>
      <c r="F11" s="87">
        <f>H40</f>
        <v>0</v>
      </c>
      <c r="G11" s="88"/>
      <c r="H11" s="89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92" t="s">
        <v>17</v>
      </c>
      <c r="E13" s="96"/>
      <c r="F13" s="92" t="s">
        <v>45</v>
      </c>
      <c r="G13" s="93"/>
      <c r="H13" s="77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97"/>
      <c r="E14" s="98"/>
      <c r="F14" s="94"/>
      <c r="G14" s="95"/>
      <c r="H14" s="78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90"/>
      <c r="E15" s="91"/>
      <c r="F15" s="75" t="s">
        <v>8</v>
      </c>
      <c r="G15" s="76"/>
      <c r="H15" s="28">
        <f>1*J15</f>
        <v>0</v>
      </c>
      <c r="I15" s="16"/>
      <c r="J15" s="19">
        <f>IF(D15=$J$8,1,0)</f>
        <v>0</v>
      </c>
    </row>
    <row r="16" spans="1:11" s="20" customFormat="1" ht="72" customHeight="1" thickTop="1" thickBot="1" x14ac:dyDescent="0.35">
      <c r="A16" s="16"/>
      <c r="B16" s="17"/>
      <c r="C16" s="35" t="s">
        <v>6</v>
      </c>
      <c r="D16" s="57"/>
      <c r="E16" s="57"/>
      <c r="F16" s="99" t="s">
        <v>27</v>
      </c>
      <c r="G16" s="99"/>
      <c r="H16" s="47">
        <f>IF(J16&gt;30,30,J16)</f>
        <v>0</v>
      </c>
      <c r="I16" s="16"/>
      <c r="J16" s="4">
        <f>D16*1.25</f>
        <v>0</v>
      </c>
      <c r="K16" s="20">
        <v>5</v>
      </c>
    </row>
    <row r="17" spans="1:15" s="20" customFormat="1" ht="56.4" customHeight="1" thickTop="1" thickBot="1" x14ac:dyDescent="0.35">
      <c r="A17" s="16"/>
      <c r="B17" s="17"/>
      <c r="C17" s="45" t="s">
        <v>20</v>
      </c>
      <c r="D17" s="57"/>
      <c r="E17" s="57"/>
      <c r="F17" s="58" t="s">
        <v>28</v>
      </c>
      <c r="G17" s="59"/>
      <c r="H17" s="47">
        <f>IF(J17&gt;20,20,J17)</f>
        <v>0</v>
      </c>
      <c r="I17" s="16"/>
      <c r="J17" s="4">
        <f>D17*0.83333</f>
        <v>0</v>
      </c>
    </row>
    <row r="18" spans="1:15" s="20" customFormat="1" ht="30.75" customHeight="1" thickTop="1" thickBot="1" x14ac:dyDescent="0.35">
      <c r="A18" s="16"/>
      <c r="B18" s="17"/>
      <c r="C18" s="36"/>
      <c r="D18" s="37"/>
      <c r="E18" s="37"/>
      <c r="F18" s="85" t="s">
        <v>25</v>
      </c>
      <c r="G18" s="86"/>
      <c r="H18" s="34">
        <f>IF(J18&gt;50,50,J18)</f>
        <v>0</v>
      </c>
      <c r="I18" s="16"/>
      <c r="J18" s="19">
        <f>SUM(J15:J17)</f>
        <v>0</v>
      </c>
    </row>
    <row r="19" spans="1:15" s="20" customFormat="1" ht="30.75" customHeight="1" thickTop="1" thickBot="1" x14ac:dyDescent="0.35">
      <c r="A19" s="16"/>
      <c r="B19" s="17"/>
      <c r="C19" s="40"/>
      <c r="D19" s="23"/>
      <c r="E19" s="23"/>
      <c r="F19" s="24"/>
      <c r="G19" s="24"/>
      <c r="H19" s="41"/>
      <c r="I19" s="16"/>
      <c r="J19" s="19"/>
    </row>
    <row r="20" spans="1:15" s="20" customFormat="1" ht="21.75" customHeight="1" thickTop="1" thickBot="1" x14ac:dyDescent="0.35">
      <c r="A20" s="16"/>
      <c r="B20" s="17"/>
      <c r="C20" s="18" t="s">
        <v>11</v>
      </c>
      <c r="D20" s="92" t="s">
        <v>46</v>
      </c>
      <c r="E20" s="96"/>
      <c r="F20" s="92" t="s">
        <v>21</v>
      </c>
      <c r="G20" s="93"/>
      <c r="H20" s="77" t="s">
        <v>10</v>
      </c>
      <c r="I20" s="16"/>
      <c r="J20" s="19"/>
    </row>
    <row r="21" spans="1:15" s="20" customFormat="1" ht="23.25" customHeight="1" thickTop="1" thickBot="1" x14ac:dyDescent="0.35">
      <c r="A21" s="16"/>
      <c r="B21" s="17"/>
      <c r="C21" s="18" t="s">
        <v>12</v>
      </c>
      <c r="D21" s="97"/>
      <c r="E21" s="98"/>
      <c r="F21" s="94"/>
      <c r="G21" s="95"/>
      <c r="H21" s="78"/>
      <c r="I21" s="16"/>
      <c r="J21" s="19"/>
    </row>
    <row r="22" spans="1:15" s="20" customFormat="1" ht="18" hidden="1" customHeight="1" x14ac:dyDescent="0.3">
      <c r="A22" s="16"/>
      <c r="B22" s="17"/>
      <c r="C22" s="29" t="s">
        <v>6</v>
      </c>
      <c r="D22" s="90"/>
      <c r="E22" s="91"/>
      <c r="F22" s="75" t="s">
        <v>8</v>
      </c>
      <c r="G22" s="76"/>
      <c r="H22" s="39">
        <f>1*J22</f>
        <v>0</v>
      </c>
      <c r="I22" s="16"/>
      <c r="J22" s="19">
        <f>IF(D22=$J$8,1,0)</f>
        <v>0</v>
      </c>
    </row>
    <row r="23" spans="1:15" s="20" customFormat="1" ht="50.4" customHeight="1" thickTop="1" thickBot="1" x14ac:dyDescent="0.35">
      <c r="A23" s="16"/>
      <c r="B23" s="17"/>
      <c r="C23" s="43" t="s">
        <v>13</v>
      </c>
      <c r="D23" s="55"/>
      <c r="E23" s="56"/>
      <c r="F23" s="100" t="s">
        <v>29</v>
      </c>
      <c r="G23" s="100"/>
      <c r="H23" s="46">
        <f t="shared" ref="H23:H27" si="0">J23</f>
        <v>0</v>
      </c>
      <c r="I23" s="1"/>
      <c r="J23" s="19">
        <f>IF(D23=$J$8,20,0)</f>
        <v>0</v>
      </c>
      <c r="K23" s="5">
        <f>IF(J23&gt;1,1,J23)</f>
        <v>0</v>
      </c>
    </row>
    <row r="24" spans="1:15" s="20" customFormat="1" ht="63.6" customHeight="1" thickTop="1" thickBot="1" x14ac:dyDescent="0.35">
      <c r="A24" s="16"/>
      <c r="B24" s="17"/>
      <c r="C24" s="43" t="s">
        <v>19</v>
      </c>
      <c r="D24" s="55"/>
      <c r="E24" s="56"/>
      <c r="F24" s="62" t="s">
        <v>30</v>
      </c>
      <c r="G24" s="63"/>
      <c r="H24" s="46">
        <f t="shared" si="0"/>
        <v>0</v>
      </c>
      <c r="I24" s="1"/>
      <c r="J24" s="19">
        <f>IF(D24=$J$8,15,0)</f>
        <v>0</v>
      </c>
      <c r="K24" s="5"/>
    </row>
    <row r="25" spans="1:15" s="20" customFormat="1" ht="58.2" customHeight="1" thickTop="1" thickBot="1" x14ac:dyDescent="0.35">
      <c r="A25" s="16"/>
      <c r="B25" s="17"/>
      <c r="C25" s="43" t="s">
        <v>22</v>
      </c>
      <c r="D25" s="55"/>
      <c r="E25" s="56"/>
      <c r="F25" s="62" t="s">
        <v>31</v>
      </c>
      <c r="G25" s="63"/>
      <c r="H25" s="46">
        <f t="shared" si="0"/>
        <v>0</v>
      </c>
      <c r="I25" s="1"/>
      <c r="J25" s="19">
        <f>IF(D25=$J$8,10,0)</f>
        <v>0</v>
      </c>
      <c r="K25" s="5"/>
    </row>
    <row r="26" spans="1:15" s="20" customFormat="1" ht="80.400000000000006" customHeight="1" thickTop="1" thickBot="1" x14ac:dyDescent="0.35">
      <c r="A26" s="16"/>
      <c r="B26" s="17"/>
      <c r="C26" s="43" t="s">
        <v>23</v>
      </c>
      <c r="D26" s="55"/>
      <c r="E26" s="56"/>
      <c r="F26" s="62" t="s">
        <v>32</v>
      </c>
      <c r="G26" s="63"/>
      <c r="H26" s="46">
        <f t="shared" si="0"/>
        <v>0</v>
      </c>
      <c r="I26" s="1"/>
      <c r="J26" s="19">
        <f>IF(D26=$J$8,8,0)</f>
        <v>0</v>
      </c>
      <c r="K26" s="5"/>
    </row>
    <row r="27" spans="1:15" s="20" customFormat="1" ht="57.6" customHeight="1" thickTop="1" thickBot="1" x14ac:dyDescent="0.35">
      <c r="A27" s="16"/>
      <c r="B27" s="17"/>
      <c r="C27" s="43" t="s">
        <v>24</v>
      </c>
      <c r="D27" s="60"/>
      <c r="E27" s="61"/>
      <c r="F27" s="62" t="s">
        <v>33</v>
      </c>
      <c r="G27" s="63"/>
      <c r="H27" s="33">
        <f t="shared" si="0"/>
        <v>0</v>
      </c>
      <c r="I27" s="1"/>
      <c r="J27" s="19">
        <f>IF(D27=$J$8,5,0)</f>
        <v>0</v>
      </c>
      <c r="K27" s="5"/>
    </row>
    <row r="28" spans="1:15" s="20" customFormat="1" ht="30.75" customHeight="1" thickBot="1" x14ac:dyDescent="0.35">
      <c r="A28" s="16"/>
      <c r="B28" s="17"/>
      <c r="C28" s="21"/>
      <c r="D28" s="22"/>
      <c r="E28" s="22"/>
      <c r="F28" s="67" t="s">
        <v>26</v>
      </c>
      <c r="G28" s="68"/>
      <c r="H28" s="34">
        <f>IF(J28&gt;30,30,J28)</f>
        <v>0</v>
      </c>
      <c r="I28" s="16"/>
      <c r="J28" s="19">
        <f>SUM(H23:H27)</f>
        <v>0</v>
      </c>
    </row>
    <row r="29" spans="1:15" s="20" customFormat="1" ht="30.75" customHeight="1" thickTop="1" thickBot="1" x14ac:dyDescent="0.35">
      <c r="A29" s="16"/>
      <c r="B29" s="17"/>
      <c r="C29" s="40"/>
      <c r="D29" s="23"/>
      <c r="E29" s="23"/>
      <c r="F29" s="24"/>
      <c r="G29" s="24"/>
      <c r="H29" s="42"/>
      <c r="I29" s="16"/>
      <c r="J29" s="19"/>
    </row>
    <row r="30" spans="1:15" s="20" customFormat="1" ht="20.25" customHeight="1" thickTop="1" thickBot="1" x14ac:dyDescent="0.35">
      <c r="A30" s="16"/>
      <c r="B30" s="17"/>
      <c r="C30" s="18" t="s">
        <v>11</v>
      </c>
      <c r="D30" s="92" t="s">
        <v>38</v>
      </c>
      <c r="E30" s="96"/>
      <c r="F30" s="92" t="s">
        <v>34</v>
      </c>
      <c r="G30" s="93"/>
      <c r="H30" s="77" t="s">
        <v>10</v>
      </c>
      <c r="I30" s="16"/>
      <c r="J30" s="19"/>
      <c r="O30" s="38"/>
    </row>
    <row r="31" spans="1:15" s="20" customFormat="1" ht="24" customHeight="1" thickTop="1" thickBot="1" x14ac:dyDescent="0.35">
      <c r="A31" s="16"/>
      <c r="B31" s="17"/>
      <c r="C31" s="18" t="s">
        <v>15</v>
      </c>
      <c r="D31" s="97"/>
      <c r="E31" s="98"/>
      <c r="F31" s="94"/>
      <c r="G31" s="95"/>
      <c r="H31" s="78"/>
      <c r="I31" s="16"/>
      <c r="J31" s="19"/>
    </row>
    <row r="32" spans="1:15" s="20" customFormat="1" ht="1.5" hidden="1" customHeight="1" thickTop="1" thickBot="1" x14ac:dyDescent="0.35">
      <c r="A32" s="16"/>
      <c r="B32" s="17"/>
      <c r="C32" s="29" t="s">
        <v>6</v>
      </c>
      <c r="D32" s="90"/>
      <c r="E32" s="91"/>
      <c r="F32" s="75" t="s">
        <v>8</v>
      </c>
      <c r="G32" s="76"/>
      <c r="H32" s="31">
        <f>1*J32</f>
        <v>0</v>
      </c>
      <c r="I32" s="16"/>
      <c r="J32" s="19">
        <f>IF(D32=$J$8,1,0)</f>
        <v>0</v>
      </c>
    </row>
    <row r="33" spans="1:11" s="20" customFormat="1" ht="39" customHeight="1" thickTop="1" thickBot="1" x14ac:dyDescent="0.35">
      <c r="A33" s="16"/>
      <c r="B33" s="17"/>
      <c r="C33" s="48" t="s">
        <v>16</v>
      </c>
      <c r="D33" s="65"/>
      <c r="E33" s="65"/>
      <c r="F33" s="66" t="s">
        <v>42</v>
      </c>
      <c r="G33" s="66"/>
      <c r="H33" s="52">
        <f>IF(J33&gt;16,16,J33)</f>
        <v>0</v>
      </c>
      <c r="I33" s="1"/>
      <c r="J33" s="4">
        <f>SUM(J34:J36)</f>
        <v>0</v>
      </c>
      <c r="K33" s="5">
        <f t="shared" ref="K33" si="1">IF(J33&gt;5,5,J33)</f>
        <v>0</v>
      </c>
    </row>
    <row r="34" spans="1:11" s="20" customFormat="1" ht="39" customHeight="1" thickTop="1" thickBot="1" x14ac:dyDescent="0.35">
      <c r="A34" s="16"/>
      <c r="B34" s="17"/>
      <c r="C34" s="49" t="s">
        <v>35</v>
      </c>
      <c r="D34" s="57"/>
      <c r="E34" s="57"/>
      <c r="F34" s="69" t="s">
        <v>39</v>
      </c>
      <c r="G34" s="70"/>
      <c r="H34" s="44">
        <f t="shared" ref="H34:H36" si="2">J34</f>
        <v>0</v>
      </c>
      <c r="I34" s="1"/>
      <c r="J34" s="4">
        <f>D34*4</f>
        <v>0</v>
      </c>
      <c r="K34" s="5"/>
    </row>
    <row r="35" spans="1:11" s="20" customFormat="1" ht="39" customHeight="1" thickTop="1" thickBot="1" x14ac:dyDescent="0.35">
      <c r="A35" s="16"/>
      <c r="B35" s="17"/>
      <c r="C35" s="49" t="s">
        <v>36</v>
      </c>
      <c r="D35" s="57"/>
      <c r="E35" s="57"/>
      <c r="F35" s="69" t="s">
        <v>40</v>
      </c>
      <c r="G35" s="70"/>
      <c r="H35" s="44">
        <f t="shared" si="2"/>
        <v>0</v>
      </c>
      <c r="I35" s="1"/>
      <c r="J35" s="4">
        <f>D35*2</f>
        <v>0</v>
      </c>
      <c r="K35" s="5"/>
    </row>
    <row r="36" spans="1:11" s="20" customFormat="1" ht="39" customHeight="1" thickTop="1" thickBot="1" x14ac:dyDescent="0.35">
      <c r="A36" s="16"/>
      <c r="B36" s="17"/>
      <c r="C36" s="49" t="s">
        <v>37</v>
      </c>
      <c r="D36" s="60"/>
      <c r="E36" s="60"/>
      <c r="F36" s="69" t="s">
        <v>41</v>
      </c>
      <c r="G36" s="70"/>
      <c r="H36" s="54">
        <f t="shared" si="2"/>
        <v>0</v>
      </c>
      <c r="I36" s="1"/>
      <c r="J36" s="4">
        <f>D36*1</f>
        <v>0</v>
      </c>
      <c r="K36" s="5"/>
    </row>
    <row r="37" spans="1:11" s="20" customFormat="1" ht="39" customHeight="1" thickTop="1" thickBot="1" x14ac:dyDescent="0.35">
      <c r="A37" s="16"/>
      <c r="B37" s="17"/>
      <c r="C37" s="50" t="s">
        <v>18</v>
      </c>
      <c r="D37" s="108"/>
      <c r="E37" s="108"/>
      <c r="F37" s="64" t="s">
        <v>43</v>
      </c>
      <c r="G37" s="64"/>
      <c r="H37" s="53">
        <f>IF(J37&gt;20,20,J37)</f>
        <v>0</v>
      </c>
      <c r="I37" s="1"/>
      <c r="J37" s="4">
        <f>D37*2</f>
        <v>0</v>
      </c>
      <c r="K37" s="5">
        <f>IF(J37&gt;5,5,J37)</f>
        <v>0</v>
      </c>
    </row>
    <row r="38" spans="1:11" s="20" customFormat="1" ht="30.75" customHeight="1" thickTop="1" thickBot="1" x14ac:dyDescent="0.35">
      <c r="A38" s="16"/>
      <c r="B38" s="17"/>
      <c r="C38" s="21"/>
      <c r="D38" s="22"/>
      <c r="E38" s="22"/>
      <c r="F38" s="67" t="s">
        <v>44</v>
      </c>
      <c r="G38" s="67"/>
      <c r="H38" s="51">
        <f>IF(J38&gt;20,20,J38)</f>
        <v>0</v>
      </c>
      <c r="I38" s="16"/>
      <c r="J38" s="19">
        <f>SUM(H37,H33)</f>
        <v>0</v>
      </c>
    </row>
    <row r="39" spans="1:11" s="20" customFormat="1" ht="29.25" customHeight="1" thickTop="1" thickBot="1" x14ac:dyDescent="0.35">
      <c r="A39" s="16"/>
      <c r="B39" s="17"/>
      <c r="C39" s="30"/>
      <c r="D39" s="23"/>
      <c r="E39" s="23"/>
      <c r="F39" s="24"/>
      <c r="G39" s="24"/>
      <c r="H39" s="32"/>
      <c r="I39" s="16"/>
      <c r="J39" s="19"/>
    </row>
    <row r="40" spans="1:11" s="20" customFormat="1" ht="30" customHeight="1" thickTop="1" thickBot="1" x14ac:dyDescent="0.35">
      <c r="A40" s="16"/>
      <c r="B40" s="17"/>
      <c r="C40" s="105" t="s">
        <v>9</v>
      </c>
      <c r="D40" s="106"/>
      <c r="E40" s="106"/>
      <c r="F40" s="106"/>
      <c r="G40" s="107"/>
      <c r="H40" s="25">
        <f>SUM(H38,H28,H18)</f>
        <v>0</v>
      </c>
      <c r="I40" s="16"/>
      <c r="J40" s="19"/>
    </row>
    <row r="41" spans="1:11" s="20" customFormat="1" ht="18" customHeight="1" thickTop="1" thickBot="1" x14ac:dyDescent="0.35">
      <c r="A41" s="16"/>
      <c r="B41" s="101"/>
      <c r="C41" s="102"/>
      <c r="D41" s="103"/>
      <c r="E41" s="103"/>
      <c r="F41" s="103"/>
      <c r="G41" s="103"/>
      <c r="H41" s="104"/>
      <c r="I41" s="16"/>
      <c r="J41" s="19"/>
    </row>
    <row r="42" spans="1:11" s="20" customFormat="1" ht="15.6" thickTop="1" x14ac:dyDescent="0.3">
      <c r="A42" s="16"/>
      <c r="B42" s="16"/>
      <c r="C42" s="16"/>
      <c r="D42" s="16"/>
      <c r="E42" s="16"/>
      <c r="F42" s="16"/>
      <c r="G42" s="16"/>
      <c r="H42" s="26"/>
      <c r="I42" s="16"/>
      <c r="J42" s="19"/>
    </row>
    <row r="43" spans="1:11" s="20" customFormat="1" ht="15" x14ac:dyDescent="0.3">
      <c r="H43" s="27"/>
      <c r="J43" s="19"/>
    </row>
    <row r="44" spans="1:11" s="20" customFormat="1" ht="15.6" hidden="1" thickBot="1" x14ac:dyDescent="0.35">
      <c r="H44" s="27"/>
      <c r="J44" s="19"/>
    </row>
    <row r="45" spans="1:11" ht="15.6" hidden="1" thickTop="1" x14ac:dyDescent="0.3">
      <c r="D45" s="55"/>
      <c r="E45" s="56"/>
      <c r="J45" s="19">
        <f>IF(D45=$J$8,3,0)</f>
        <v>0</v>
      </c>
    </row>
  </sheetData>
  <sheetProtection password="D967" sheet="1" objects="1" scenarios="1"/>
  <mergeCells count="56">
    <mergeCell ref="D23:E23"/>
    <mergeCell ref="F23:G23"/>
    <mergeCell ref="B41:H41"/>
    <mergeCell ref="C40:G40"/>
    <mergeCell ref="D20:E21"/>
    <mergeCell ref="F20:G21"/>
    <mergeCell ref="H20:H21"/>
    <mergeCell ref="D22:E22"/>
    <mergeCell ref="F22:G22"/>
    <mergeCell ref="F38:G38"/>
    <mergeCell ref="D30:E31"/>
    <mergeCell ref="F30:G31"/>
    <mergeCell ref="H30:H31"/>
    <mergeCell ref="D32:E32"/>
    <mergeCell ref="F32:G32"/>
    <mergeCell ref="D37:E37"/>
    <mergeCell ref="F18:G18"/>
    <mergeCell ref="F11:H11"/>
    <mergeCell ref="D15:E15"/>
    <mergeCell ref="F13:G14"/>
    <mergeCell ref="D13:E14"/>
    <mergeCell ref="D16:E16"/>
    <mergeCell ref="F16:G16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D35:E35"/>
    <mergeCell ref="D36:E36"/>
    <mergeCell ref="F34:G34"/>
    <mergeCell ref="F35:G35"/>
    <mergeCell ref="F36:G36"/>
    <mergeCell ref="D45:E45"/>
    <mergeCell ref="D17:E17"/>
    <mergeCell ref="F17:G17"/>
    <mergeCell ref="D24:E24"/>
    <mergeCell ref="D25:E25"/>
    <mergeCell ref="D26:E26"/>
    <mergeCell ref="D27:E27"/>
    <mergeCell ref="F24:G24"/>
    <mergeCell ref="F25:G25"/>
    <mergeCell ref="F26:G26"/>
    <mergeCell ref="F27:G27"/>
    <mergeCell ref="F37:G37"/>
    <mergeCell ref="D33:E33"/>
    <mergeCell ref="F33:G33"/>
    <mergeCell ref="F28:G28"/>
    <mergeCell ref="D34:E34"/>
  </mergeCells>
  <dataValidations count="1">
    <dataValidation type="list" allowBlank="1" showInputMessage="1" showErrorMessage="1" sqref="D45:E45 D32:E32 D22:E27 D15:E15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2025-01-16T10:49:36Z</dcterms:modified>
</cp:coreProperties>
</file>